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anthonysurkin/Desktop/"/>
    </mc:Choice>
  </mc:AlternateContent>
  <xr:revisionPtr revIDLastSave="0" documentId="8_{E4E80BE9-6EA6-C946-8A01-7CD526149278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25" i="1" s="1"/>
  <c r="G38" i="1"/>
  <c r="F38" i="1"/>
  <c r="E25" i="1" s="1"/>
  <c r="E38" i="1"/>
  <c r="D25" i="1" s="1"/>
  <c r="D38" i="1"/>
  <c r="C25" i="1" s="1"/>
  <c r="C38" i="1"/>
  <c r="F25" i="1"/>
  <c r="H23" i="1"/>
  <c r="G23" i="1"/>
  <c r="E23" i="1"/>
  <c r="D23" i="1"/>
  <c r="H21" i="1"/>
  <c r="G21" i="1"/>
  <c r="F21" i="1"/>
  <c r="D21" i="1"/>
  <c r="C21" i="1"/>
  <c r="I18" i="1"/>
  <c r="C23" i="1" s="1"/>
  <c r="E18" i="1"/>
  <c r="E21" i="1" s="1"/>
  <c r="H7" i="1"/>
  <c r="H2" i="1"/>
  <c r="F23" i="1" l="1"/>
  <c r="H25" i="1"/>
  <c r="I31" i="1"/>
  <c r="I21" i="1"/>
  <c r="F31" i="1" l="1"/>
  <c r="F44" i="1" s="1"/>
  <c r="F48" i="1" s="1"/>
  <c r="C31" i="1"/>
  <c r="C44" i="1" s="1"/>
  <c r="C48" i="1" s="1"/>
  <c r="G31" i="1"/>
  <c r="G44" i="1" s="1"/>
  <c r="G48" i="1" s="1"/>
  <c r="E31" i="1"/>
  <c r="E44" i="1" s="1"/>
  <c r="E48" i="1" s="1"/>
  <c r="D31" i="1"/>
  <c r="D44" i="1" s="1"/>
  <c r="D48" i="1" s="1"/>
  <c r="H31" i="1"/>
  <c r="H44" i="1" s="1"/>
  <c r="H48" i="1" s="1"/>
  <c r="H11" i="1"/>
  <c r="H10" i="1" s="1"/>
  <c r="I25" i="1"/>
  <c r="I44" i="1" s="1"/>
  <c r="I48" i="1" s="1"/>
</calcChain>
</file>

<file path=xl/sharedStrings.xml><?xml version="1.0" encoding="utf-8"?>
<sst xmlns="http://schemas.openxmlformats.org/spreadsheetml/2006/main" count="80" uniqueCount="53">
  <si>
    <t>SIX-MONTH MERCHANDISING PLAN</t>
  </si>
  <si>
    <t>Last Year</t>
  </si>
  <si>
    <t>Plan</t>
  </si>
  <si>
    <t>Actual</t>
  </si>
  <si>
    <t>% initial markup</t>
  </si>
  <si>
    <t>% reductions</t>
  </si>
  <si>
    <t>Department Name: Lululemon (Women's Shoes)</t>
  </si>
  <si>
    <t>% maintained markup</t>
  </si>
  <si>
    <t>% alteration expense</t>
  </si>
  <si>
    <t>Department Number: 19</t>
  </si>
  <si>
    <t>% cash discount</t>
  </si>
  <si>
    <t>% gross margin</t>
  </si>
  <si>
    <t>Merchandise Manager: Jane Werner</t>
  </si>
  <si>
    <t>% operating expense</t>
  </si>
  <si>
    <t>% net profit</t>
  </si>
  <si>
    <t>Buyer: Sivan Surkin</t>
  </si>
  <si>
    <t>season turnover</t>
  </si>
  <si>
    <t>average stock</t>
  </si>
  <si>
    <t>Period: Spring 2023</t>
  </si>
  <si>
    <t>stock sales ratio</t>
  </si>
  <si>
    <t>SEASON</t>
  </si>
  <si>
    <t>Spring 2023</t>
  </si>
  <si>
    <t>February</t>
  </si>
  <si>
    <t>March</t>
  </si>
  <si>
    <t>April</t>
  </si>
  <si>
    <t>May</t>
  </si>
  <si>
    <t>June</t>
  </si>
  <si>
    <t>July</t>
  </si>
  <si>
    <t>TOTALS</t>
  </si>
  <si>
    <t>SALES</t>
  </si>
  <si>
    <t>Revised</t>
  </si>
  <si>
    <t>% Change</t>
  </si>
  <si>
    <t>% of LY Sales</t>
  </si>
  <si>
    <t>% of Plan Sales</t>
  </si>
  <si>
    <t>EOM STOCK</t>
  </si>
  <si>
    <t>LY S-S-R</t>
  </si>
  <si>
    <t>TY S-S-R</t>
  </si>
  <si>
    <t>REDUCTIONS</t>
  </si>
  <si>
    <t>% of LY Reductions</t>
  </si>
  <si>
    <t>% of Plan Reductions</t>
  </si>
  <si>
    <t>BOM STOCK</t>
  </si>
  <si>
    <t>LY Stock/Sales Ratio</t>
  </si>
  <si>
    <t>Plan Stock/Sales Ratio</t>
  </si>
  <si>
    <t>PLANNED</t>
  </si>
  <si>
    <t>PURCHASES</t>
  </si>
  <si>
    <t>AT RETAIL</t>
  </si>
  <si>
    <t>AT COST</t>
  </si>
  <si>
    <t>AUTHORIZATION SIGNATURES:</t>
  </si>
  <si>
    <t>AUTHORIZATION DATE:</t>
  </si>
  <si>
    <t>Merchandise Manager</t>
  </si>
  <si>
    <t>Jane Werner</t>
  </si>
  <si>
    <t>Controller</t>
  </si>
  <si>
    <t>Dubinsky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</si>
</sst>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>
    <font>
      <sz val="10"/>
      <color rgb="FF000000"/>
      <name val="Arial"/>
      <scheme val="minor"/>
    </font>
    <font>
      <b/>
      <sz val="11"/>
      <color theme="1"/>
      <name val="&quot;Arial Black&quot;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&quot;Arial Black&quot;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10" fontId="2" fillId="0" borderId="7" xfId="0" applyNumberFormat="1" applyFont="1" applyBorder="1"/>
    <xf numFmtId="10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0" fontId="5" fillId="0" borderId="0" xfId="0" applyFont="1"/>
    <xf numFmtId="0" fontId="2" fillId="3" borderId="8" xfId="0" applyFont="1" applyFill="1" applyBorder="1"/>
    <xf numFmtId="10" fontId="2" fillId="4" borderId="7" xfId="0" applyNumberFormat="1" applyFont="1" applyFill="1" applyBorder="1" applyAlignment="1">
      <alignment horizontal="right"/>
    </xf>
    <xf numFmtId="0" fontId="3" fillId="0" borderId="9" xfId="0" applyFont="1" applyBorder="1"/>
    <xf numFmtId="0" fontId="2" fillId="4" borderId="7" xfId="0" applyFont="1" applyFill="1" applyBorder="1"/>
    <xf numFmtId="0" fontId="3" fillId="0" borderId="0" xfId="0" applyFont="1"/>
    <xf numFmtId="0" fontId="2" fillId="0" borderId="9" xfId="0" applyFont="1" applyBorder="1"/>
    <xf numFmtId="9" fontId="2" fillId="0" borderId="7" xfId="0" applyNumberFormat="1" applyFont="1" applyBorder="1"/>
    <xf numFmtId="0" fontId="2" fillId="3" borderId="7" xfId="0" applyFont="1" applyFill="1" applyBorder="1"/>
    <xf numFmtId="0" fontId="2" fillId="0" borderId="7" xfId="0" applyFont="1" applyBorder="1" applyAlignment="1">
      <alignment horizontal="right"/>
    </xf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2" fillId="0" borderId="8" xfId="0" applyFont="1" applyBorder="1"/>
    <xf numFmtId="9" fontId="2" fillId="0" borderId="0" xfId="0" applyNumberFormat="1" applyFont="1" applyAlignment="1">
      <alignment horizontal="right"/>
    </xf>
    <xf numFmtId="0" fontId="2" fillId="2" borderId="12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2" fillId="2" borderId="13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3" fillId="3" borderId="14" xfId="0" applyFont="1" applyFill="1" applyBorder="1"/>
    <xf numFmtId="0" fontId="3" fillId="3" borderId="13" xfId="0" applyFont="1" applyFill="1" applyBorder="1"/>
    <xf numFmtId="9" fontId="2" fillId="4" borderId="7" xfId="0" applyNumberFormat="1" applyFont="1" applyFill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14" xfId="0" applyNumberFormat="1" applyFont="1" applyBorder="1"/>
    <xf numFmtId="10" fontId="2" fillId="4" borderId="13" xfId="0" applyNumberFormat="1" applyFont="1" applyFill="1" applyBorder="1" applyAlignment="1">
      <alignment horizontal="right"/>
    </xf>
    <xf numFmtId="10" fontId="2" fillId="4" borderId="11" xfId="0" applyNumberFormat="1" applyFont="1" applyFill="1" applyBorder="1" applyAlignment="1">
      <alignment horizontal="right"/>
    </xf>
    <xf numFmtId="10" fontId="2" fillId="0" borderId="11" xfId="0" applyNumberFormat="1" applyFont="1" applyBorder="1" applyAlignment="1">
      <alignment horizontal="right"/>
    </xf>
    <xf numFmtId="0" fontId="2" fillId="4" borderId="13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2" fillId="3" borderId="13" xfId="0" applyFont="1" applyFill="1" applyBorder="1"/>
    <xf numFmtId="14" fontId="2" fillId="0" borderId="9" xfId="0" applyNumberFormat="1" applyFont="1" applyBorder="1" applyAlignment="1">
      <alignment horizontal="right"/>
    </xf>
    <xf numFmtId="14" fontId="2" fillId="0" borderId="9" xfId="0" applyNumberFormat="1" applyFont="1" applyBorder="1"/>
    <xf numFmtId="0" fontId="2" fillId="3" borderId="8" xfId="0" applyFont="1" applyFill="1" applyBorder="1"/>
    <xf numFmtId="0" fontId="4" fillId="0" borderId="7" xfId="0" applyFont="1" applyBorder="1"/>
    <xf numFmtId="0" fontId="1" fillId="0" borderId="0" xfId="0" applyFont="1"/>
    <xf numFmtId="0" fontId="0" fillId="0" borderId="0" xfId="0"/>
    <xf numFmtId="0" fontId="2" fillId="3" borderId="5" xfId="0" applyFont="1" applyFill="1" applyBorder="1"/>
    <xf numFmtId="0" fontId="4" fillId="0" borderId="6" xfId="0" applyFont="1" applyBorder="1"/>
    <xf numFmtId="0" fontId="3" fillId="0" borderId="9" xfId="0" applyFont="1" applyBorder="1"/>
    <xf numFmtId="0" fontId="4" fillId="0" borderId="9" xfId="0" applyFont="1" applyBorder="1"/>
    <xf numFmtId="0" fontId="3" fillId="0" borderId="0" xfId="0" applyFont="1"/>
    <xf numFmtId="0" fontId="2" fillId="3" borderId="10" xfId="0" applyFont="1" applyFill="1" applyBorder="1"/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59"/>
  <sheetViews>
    <sheetView tabSelected="1" workbookViewId="0">
      <selection sqref="A1:C1"/>
    </sheetView>
  </sheetViews>
  <sheetFormatPr baseColWidth="10" defaultColWidth="12.6640625" defaultRowHeight="15.75" customHeight="1"/>
  <cols>
    <col min="2" max="2" width="18" customWidth="1"/>
    <col min="3" max="3" width="10.5" customWidth="1"/>
  </cols>
  <sheetData>
    <row r="1" spans="1:9">
      <c r="A1" s="48" t="s">
        <v>0</v>
      </c>
      <c r="B1" s="49"/>
      <c r="C1" s="49"/>
      <c r="D1" s="1"/>
      <c r="E1" s="2"/>
      <c r="F1" s="3"/>
      <c r="G1" s="4" t="s">
        <v>1</v>
      </c>
      <c r="H1" s="5" t="s">
        <v>2</v>
      </c>
      <c r="I1" s="5" t="s">
        <v>3</v>
      </c>
    </row>
    <row r="2" spans="1:9" ht="15.75" customHeight="1">
      <c r="A2" s="1"/>
      <c r="B2" s="1"/>
      <c r="C2" s="1"/>
      <c r="D2" s="1"/>
      <c r="E2" s="50" t="s">
        <v>4</v>
      </c>
      <c r="F2" s="51"/>
      <c r="G2" s="6">
        <v>0.57379999999999998</v>
      </c>
      <c r="H2" s="7">
        <f>(H9+H8-H6+H3)/(1+H3)</f>
        <v>0.56447999999999998</v>
      </c>
      <c r="I2" s="8"/>
    </row>
    <row r="3" spans="1:9" ht="15.75" customHeight="1">
      <c r="A3" s="1"/>
      <c r="B3" s="1"/>
      <c r="C3" s="9"/>
      <c r="D3" s="1"/>
      <c r="E3" s="46" t="s">
        <v>5</v>
      </c>
      <c r="F3" s="47"/>
      <c r="G3" s="7">
        <v>0.3</v>
      </c>
      <c r="H3" s="11">
        <v>0.25</v>
      </c>
      <c r="I3" s="8"/>
    </row>
    <row r="4" spans="1:9" ht="15.75" customHeight="1">
      <c r="A4" s="52" t="s">
        <v>6</v>
      </c>
      <c r="B4" s="53"/>
      <c r="C4" s="53"/>
      <c r="D4" s="53"/>
      <c r="E4" s="46" t="s">
        <v>7</v>
      </c>
      <c r="F4" s="47"/>
      <c r="G4" s="8"/>
      <c r="H4" s="13"/>
      <c r="I4" s="8"/>
    </row>
    <row r="5" spans="1:9" ht="15.75" customHeight="1">
      <c r="A5" s="14"/>
      <c r="B5" s="1"/>
      <c r="C5" s="1"/>
      <c r="D5" s="1"/>
      <c r="E5" s="46" t="s">
        <v>8</v>
      </c>
      <c r="F5" s="47"/>
      <c r="G5" s="8"/>
      <c r="H5" s="11"/>
      <c r="I5" s="8"/>
    </row>
    <row r="6" spans="1:9" ht="15.75" customHeight="1">
      <c r="A6" s="52" t="s">
        <v>9</v>
      </c>
      <c r="B6" s="53"/>
      <c r="C6" s="15"/>
      <c r="D6" s="1"/>
      <c r="E6" s="46" t="s">
        <v>10</v>
      </c>
      <c r="F6" s="47"/>
      <c r="G6" s="6">
        <v>8.9999999999999993E-3</v>
      </c>
      <c r="H6" s="11">
        <v>1.24E-2</v>
      </c>
      <c r="I6" s="8"/>
    </row>
    <row r="7" spans="1:9" ht="15.75" customHeight="1">
      <c r="A7" s="14"/>
      <c r="B7" s="1"/>
      <c r="C7" s="1"/>
      <c r="D7" s="1"/>
      <c r="E7" s="46" t="s">
        <v>11</v>
      </c>
      <c r="F7" s="47"/>
      <c r="G7" s="6">
        <v>0.45500000000000002</v>
      </c>
      <c r="H7" s="7">
        <f>H8+H9</f>
        <v>0.46800000000000003</v>
      </c>
      <c r="I7" s="8"/>
    </row>
    <row r="8" spans="1:9" ht="15.75" customHeight="1">
      <c r="A8" s="52" t="s">
        <v>12</v>
      </c>
      <c r="B8" s="53"/>
      <c r="C8" s="53"/>
      <c r="D8" s="1"/>
      <c r="E8" s="46" t="s">
        <v>13</v>
      </c>
      <c r="F8" s="47"/>
      <c r="G8" s="16">
        <v>0.4</v>
      </c>
      <c r="H8" s="11">
        <v>0.4</v>
      </c>
      <c r="I8" s="8"/>
    </row>
    <row r="9" spans="1:9" ht="15.75" customHeight="1">
      <c r="A9" s="14"/>
      <c r="B9" s="1"/>
      <c r="C9" s="1"/>
      <c r="D9" s="1"/>
      <c r="E9" s="10" t="s">
        <v>14</v>
      </c>
      <c r="F9" s="17"/>
      <c r="G9" s="6">
        <v>5.5E-2</v>
      </c>
      <c r="H9" s="11">
        <v>6.8000000000000005E-2</v>
      </c>
      <c r="I9" s="8"/>
    </row>
    <row r="10" spans="1:9" ht="15.75" customHeight="1">
      <c r="A10" s="52" t="s">
        <v>15</v>
      </c>
      <c r="B10" s="53"/>
      <c r="C10" s="53"/>
      <c r="D10" s="53"/>
      <c r="E10" s="46" t="s">
        <v>16</v>
      </c>
      <c r="F10" s="47"/>
      <c r="G10" s="8">
        <v>1.8</v>
      </c>
      <c r="H10" s="18">
        <f>I18/H11</f>
        <v>1.8235478806907377</v>
      </c>
      <c r="I10" s="8"/>
    </row>
    <row r="11" spans="1:9" ht="15.75" customHeight="1">
      <c r="A11" s="14"/>
      <c r="B11" s="1"/>
      <c r="C11" s="1"/>
      <c r="D11" s="1"/>
      <c r="E11" s="46" t="s">
        <v>17</v>
      </c>
      <c r="F11" s="47"/>
      <c r="G11" s="19">
        <v>218750</v>
      </c>
      <c r="H11" s="20">
        <f>(C38+D38+E38+F38+G38+H38+H25)/7</f>
        <v>265416.66666666669</v>
      </c>
      <c r="I11" s="8"/>
    </row>
    <row r="12" spans="1:9" ht="15.75" customHeight="1">
      <c r="A12" s="12" t="s">
        <v>18</v>
      </c>
      <c r="B12" s="15"/>
      <c r="C12" s="15"/>
      <c r="D12" s="1"/>
      <c r="E12" s="55" t="s">
        <v>19</v>
      </c>
      <c r="F12" s="56"/>
      <c r="G12" s="21">
        <v>3.5</v>
      </c>
      <c r="H12" s="22">
        <v>3.33</v>
      </c>
      <c r="I12" s="21"/>
    </row>
    <row r="13" spans="1:9" ht="15.75" customHeight="1">
      <c r="A13" s="1"/>
      <c r="B13" s="1"/>
      <c r="C13" s="1"/>
      <c r="D13" s="1"/>
      <c r="E13" s="23"/>
      <c r="F13" s="1"/>
      <c r="G13" s="1"/>
      <c r="H13" s="24"/>
      <c r="I13" s="1"/>
    </row>
    <row r="14" spans="1:9" ht="15.7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15.75" customHeight="1">
      <c r="A15" s="25"/>
      <c r="B15" s="26"/>
      <c r="C15" s="27"/>
      <c r="D15" s="27"/>
      <c r="E15" s="27"/>
      <c r="F15" s="27"/>
      <c r="G15" s="27"/>
      <c r="H15" s="27"/>
      <c r="I15" s="27" t="s">
        <v>20</v>
      </c>
    </row>
    <row r="16" spans="1:9" ht="15.75" customHeight="1">
      <c r="A16" s="28"/>
      <c r="B16" s="29" t="s">
        <v>21</v>
      </c>
      <c r="C16" s="30" t="s">
        <v>22</v>
      </c>
      <c r="D16" s="30" t="s">
        <v>23</v>
      </c>
      <c r="E16" s="30" t="s">
        <v>24</v>
      </c>
      <c r="F16" s="30" t="s">
        <v>25</v>
      </c>
      <c r="G16" s="30" t="s">
        <v>26</v>
      </c>
      <c r="H16" s="30" t="s">
        <v>27</v>
      </c>
      <c r="I16" s="30" t="s">
        <v>28</v>
      </c>
    </row>
    <row r="17" spans="1:9" ht="15.75" customHeight="1">
      <c r="A17" s="31" t="s">
        <v>29</v>
      </c>
      <c r="B17" s="8" t="s">
        <v>1</v>
      </c>
      <c r="C17" s="20">
        <v>60000</v>
      </c>
      <c r="D17" s="20">
        <v>56250</v>
      </c>
      <c r="E17" s="20">
        <v>60000</v>
      </c>
      <c r="F17" s="20">
        <v>63750</v>
      </c>
      <c r="G17" s="20">
        <v>71250</v>
      </c>
      <c r="H17" s="20">
        <v>63750</v>
      </c>
      <c r="I17" s="20">
        <v>375000</v>
      </c>
    </row>
    <row r="18" spans="1:9" ht="15.75" customHeight="1">
      <c r="A18" s="31"/>
      <c r="B18" s="8" t="s">
        <v>2</v>
      </c>
      <c r="C18" s="20">
        <v>75000</v>
      </c>
      <c r="D18" s="20">
        <v>67000</v>
      </c>
      <c r="E18" s="20">
        <f>E17+(E17*0.3)</f>
        <v>78000</v>
      </c>
      <c r="F18" s="20">
        <v>84000</v>
      </c>
      <c r="G18" s="20">
        <v>95000</v>
      </c>
      <c r="H18" s="20">
        <v>85000</v>
      </c>
      <c r="I18" s="20">
        <f>SUM(C18:H18)</f>
        <v>484000</v>
      </c>
    </row>
    <row r="19" spans="1:9" ht="15.75" customHeight="1">
      <c r="A19" s="31"/>
      <c r="B19" s="8" t="s">
        <v>30</v>
      </c>
      <c r="C19" s="8"/>
      <c r="D19" s="8"/>
      <c r="E19" s="8"/>
      <c r="F19" s="8"/>
      <c r="G19" s="8"/>
      <c r="H19" s="8"/>
      <c r="I19" s="8"/>
    </row>
    <row r="20" spans="1:9" ht="15.75" customHeight="1">
      <c r="A20" s="31"/>
      <c r="B20" s="8" t="s">
        <v>3</v>
      </c>
      <c r="C20" s="8"/>
      <c r="D20" s="8"/>
      <c r="E20" s="8"/>
      <c r="F20" s="8"/>
      <c r="G20" s="8"/>
      <c r="H20" s="8"/>
      <c r="I20" s="8"/>
    </row>
    <row r="21" spans="1:9" ht="15.75" customHeight="1">
      <c r="A21" s="31"/>
      <c r="B21" s="8" t="s">
        <v>31</v>
      </c>
      <c r="C21" s="7">
        <f t="shared" ref="C21:I21" si="0">(C18-C17)/C17</f>
        <v>0.25</v>
      </c>
      <c r="D21" s="7">
        <f t="shared" si="0"/>
        <v>0.19111111111111112</v>
      </c>
      <c r="E21" s="7">
        <f t="shared" si="0"/>
        <v>0.3</v>
      </c>
      <c r="F21" s="7">
        <f t="shared" si="0"/>
        <v>0.31764705882352939</v>
      </c>
      <c r="G21" s="7">
        <f t="shared" si="0"/>
        <v>0.33333333333333331</v>
      </c>
      <c r="H21" s="7">
        <f t="shared" si="0"/>
        <v>0.33333333333333331</v>
      </c>
      <c r="I21" s="7">
        <f t="shared" si="0"/>
        <v>0.29066666666666668</v>
      </c>
    </row>
    <row r="22" spans="1:9" ht="15.75" customHeight="1">
      <c r="A22" s="31"/>
      <c r="B22" s="8" t="s">
        <v>32</v>
      </c>
      <c r="C22" s="7">
        <v>0.16</v>
      </c>
      <c r="D22" s="7">
        <v>0.15</v>
      </c>
      <c r="E22" s="7">
        <v>0.16</v>
      </c>
      <c r="F22" s="7">
        <v>0.17</v>
      </c>
      <c r="G22" s="7">
        <v>0.19</v>
      </c>
      <c r="H22" s="7">
        <v>0.17</v>
      </c>
      <c r="I22" s="7">
        <v>1</v>
      </c>
    </row>
    <row r="23" spans="1:9" ht="15.75" customHeight="1">
      <c r="A23" s="32"/>
      <c r="B23" s="21" t="s">
        <v>33</v>
      </c>
      <c r="C23" s="33">
        <f>C18/I18</f>
        <v>0.15495867768595042</v>
      </c>
      <c r="D23" s="33">
        <f>D18/I18</f>
        <v>0.13842975206611571</v>
      </c>
      <c r="E23" s="33">
        <f>E18/I18</f>
        <v>0.16115702479338842</v>
      </c>
      <c r="F23" s="33">
        <f>F18/I18</f>
        <v>0.17355371900826447</v>
      </c>
      <c r="G23" s="33">
        <f>G18/I18</f>
        <v>0.1962809917355372</v>
      </c>
      <c r="H23" s="33">
        <f>H18/I18</f>
        <v>0.1756198347107438</v>
      </c>
      <c r="I23" s="33">
        <v>1</v>
      </c>
    </row>
    <row r="24" spans="1:9" ht="15.75" customHeight="1">
      <c r="A24" s="31" t="s">
        <v>34</v>
      </c>
      <c r="B24" s="1" t="s">
        <v>1</v>
      </c>
      <c r="C24" s="20">
        <v>196875</v>
      </c>
      <c r="D24" s="34">
        <v>210000</v>
      </c>
      <c r="E24" s="34">
        <v>223125</v>
      </c>
      <c r="F24" s="34">
        <v>249375</v>
      </c>
      <c r="G24" s="34">
        <v>223125</v>
      </c>
      <c r="H24" s="34">
        <v>218750</v>
      </c>
      <c r="I24" s="35">
        <v>1321250</v>
      </c>
    </row>
    <row r="25" spans="1:9" ht="15.75" customHeight="1">
      <c r="A25" s="31"/>
      <c r="B25" s="1" t="s">
        <v>2</v>
      </c>
      <c r="C25" s="36">
        <f t="shared" ref="C25:G25" si="1">D38</f>
        <v>251250</v>
      </c>
      <c r="D25" s="37">
        <f t="shared" si="1"/>
        <v>273000</v>
      </c>
      <c r="E25" s="37">
        <f t="shared" si="1"/>
        <v>252000</v>
      </c>
      <c r="F25" s="37">
        <f t="shared" si="1"/>
        <v>261250</v>
      </c>
      <c r="G25" s="37">
        <f t="shared" si="1"/>
        <v>255000</v>
      </c>
      <c r="H25" s="34">
        <f>(C38+D38+E38+F38+G38+H38)/6</f>
        <v>265416.66666666669</v>
      </c>
      <c r="I25" s="35">
        <f>SUM(C25:H25)</f>
        <v>1557916.6666666667</v>
      </c>
    </row>
    <row r="26" spans="1:9" ht="15.75" customHeight="1">
      <c r="A26" s="31"/>
      <c r="B26" s="8" t="s">
        <v>35</v>
      </c>
      <c r="C26" s="20"/>
      <c r="D26" s="8"/>
      <c r="E26" s="8"/>
      <c r="F26" s="8"/>
      <c r="G26" s="8"/>
      <c r="H26" s="8"/>
      <c r="I26" s="8"/>
    </row>
    <row r="27" spans="1:9" ht="15.75" customHeight="1">
      <c r="A27" s="31"/>
      <c r="B27" s="8" t="s">
        <v>36</v>
      </c>
      <c r="C27" s="8"/>
      <c r="D27" s="8"/>
      <c r="E27" s="8"/>
      <c r="F27" s="8"/>
      <c r="G27" s="8"/>
      <c r="H27" s="8"/>
      <c r="I27" s="8"/>
    </row>
    <row r="28" spans="1:9" ht="15.75" customHeight="1">
      <c r="A28" s="31"/>
      <c r="B28" s="8" t="s">
        <v>30</v>
      </c>
      <c r="C28" s="8"/>
      <c r="D28" s="8"/>
      <c r="E28" s="8"/>
      <c r="F28" s="8"/>
      <c r="G28" s="8"/>
      <c r="H28" s="8"/>
      <c r="I28" s="8"/>
    </row>
    <row r="29" spans="1:9" ht="15.75" customHeight="1">
      <c r="A29" s="32"/>
      <c r="B29" s="21" t="s">
        <v>3</v>
      </c>
      <c r="C29" s="21"/>
      <c r="D29" s="21"/>
      <c r="E29" s="21"/>
      <c r="F29" s="21"/>
      <c r="G29" s="21"/>
      <c r="H29" s="21"/>
      <c r="I29" s="21"/>
    </row>
    <row r="30" spans="1:9" ht="15.75" customHeight="1">
      <c r="A30" s="31" t="s">
        <v>37</v>
      </c>
      <c r="B30" s="8" t="s">
        <v>1</v>
      </c>
      <c r="C30" s="34">
        <v>16875</v>
      </c>
      <c r="D30" s="20">
        <v>20250</v>
      </c>
      <c r="E30" s="20">
        <v>16875</v>
      </c>
      <c r="F30" s="20">
        <v>22500</v>
      </c>
      <c r="G30" s="20">
        <v>18000</v>
      </c>
      <c r="H30" s="20">
        <v>18000</v>
      </c>
      <c r="I30" s="20">
        <v>112500</v>
      </c>
    </row>
    <row r="31" spans="1:9" ht="15.75" customHeight="1">
      <c r="A31" s="31"/>
      <c r="B31" s="8" t="s">
        <v>2</v>
      </c>
      <c r="C31" s="20">
        <f>I31*C36</f>
        <v>16940</v>
      </c>
      <c r="D31" s="20">
        <f>I31*D36</f>
        <v>18150</v>
      </c>
      <c r="E31" s="20">
        <f>I31*E36</f>
        <v>15730</v>
      </c>
      <c r="F31" s="20">
        <f>I31*F36</f>
        <v>24200</v>
      </c>
      <c r="G31" s="20">
        <f>I31*G36</f>
        <v>24200</v>
      </c>
      <c r="H31" s="20">
        <f>I31*H36</f>
        <v>21780</v>
      </c>
      <c r="I31" s="20">
        <f>I18*0.25</f>
        <v>121000</v>
      </c>
    </row>
    <row r="32" spans="1:9" ht="15.75" customHeight="1">
      <c r="A32" s="31"/>
      <c r="B32" s="8" t="s">
        <v>30</v>
      </c>
      <c r="C32" s="8"/>
      <c r="D32" s="8"/>
      <c r="E32" s="8"/>
      <c r="F32" s="8"/>
      <c r="G32" s="8"/>
      <c r="H32" s="8"/>
      <c r="I32" s="8"/>
    </row>
    <row r="33" spans="1:9" ht="15.75" customHeight="1">
      <c r="A33" s="31"/>
      <c r="B33" s="8" t="s">
        <v>3</v>
      </c>
      <c r="C33" s="8"/>
      <c r="D33" s="8"/>
      <c r="E33" s="8"/>
      <c r="F33" s="8"/>
      <c r="G33" s="8"/>
      <c r="H33" s="8"/>
      <c r="I33" s="8"/>
    </row>
    <row r="34" spans="1:9" ht="15.75" customHeight="1">
      <c r="A34" s="31"/>
      <c r="B34" s="8" t="s">
        <v>31</v>
      </c>
      <c r="C34" s="16">
        <v>0.01</v>
      </c>
      <c r="D34" s="16">
        <v>0.03</v>
      </c>
      <c r="E34" s="16">
        <v>0.02</v>
      </c>
      <c r="F34" s="16">
        <v>0</v>
      </c>
      <c r="G34" s="16">
        <v>0.04</v>
      </c>
      <c r="H34" s="16">
        <v>0.02</v>
      </c>
      <c r="I34" s="16">
        <v>0</v>
      </c>
    </row>
    <row r="35" spans="1:9" ht="15.75" customHeight="1">
      <c r="A35" s="31"/>
      <c r="B35" s="8" t="s">
        <v>38</v>
      </c>
      <c r="C35" s="38">
        <v>0.15</v>
      </c>
      <c r="D35" s="39">
        <v>0.18</v>
      </c>
      <c r="E35" s="39">
        <v>0.15</v>
      </c>
      <c r="F35" s="39">
        <v>0.2</v>
      </c>
      <c r="G35" s="39">
        <v>0.16</v>
      </c>
      <c r="H35" s="39">
        <v>0.16</v>
      </c>
      <c r="I35" s="40">
        <v>1</v>
      </c>
    </row>
    <row r="36" spans="1:9" ht="15.75" customHeight="1">
      <c r="A36" s="32"/>
      <c r="B36" s="21" t="s">
        <v>39</v>
      </c>
      <c r="C36" s="39">
        <v>0.14000000000000001</v>
      </c>
      <c r="D36" s="39">
        <v>0.15</v>
      </c>
      <c r="E36" s="39">
        <v>0.13</v>
      </c>
      <c r="F36" s="39">
        <v>0.2</v>
      </c>
      <c r="G36" s="39">
        <v>0.2</v>
      </c>
      <c r="H36" s="39">
        <v>0.18</v>
      </c>
      <c r="I36" s="40">
        <v>1</v>
      </c>
    </row>
    <row r="37" spans="1:9" ht="15.75" customHeight="1">
      <c r="A37" s="31" t="s">
        <v>40</v>
      </c>
      <c r="B37" s="8" t="s">
        <v>1</v>
      </c>
      <c r="C37" s="34">
        <v>210000</v>
      </c>
      <c r="D37" s="20">
        <v>196875</v>
      </c>
      <c r="E37" s="20">
        <v>210000</v>
      </c>
      <c r="F37" s="20">
        <v>223125</v>
      </c>
      <c r="G37" s="20">
        <v>249375</v>
      </c>
      <c r="H37" s="20">
        <v>223125</v>
      </c>
      <c r="I37" s="20">
        <v>1312500</v>
      </c>
    </row>
    <row r="38" spans="1:9" ht="15.75" customHeight="1">
      <c r="A38" s="31"/>
      <c r="B38" s="8" t="s">
        <v>2</v>
      </c>
      <c r="C38" s="20">
        <f t="shared" ref="C38:I38" si="2">C18*C42</f>
        <v>300000</v>
      </c>
      <c r="D38" s="20">
        <f t="shared" si="2"/>
        <v>251250</v>
      </c>
      <c r="E38" s="20">
        <f t="shared" si="2"/>
        <v>273000</v>
      </c>
      <c r="F38" s="20">
        <f t="shared" si="2"/>
        <v>252000</v>
      </c>
      <c r="G38" s="20">
        <f t="shared" si="2"/>
        <v>261250</v>
      </c>
      <c r="H38" s="20">
        <f t="shared" si="2"/>
        <v>255000</v>
      </c>
      <c r="I38" s="20">
        <f t="shared" si="2"/>
        <v>1611720</v>
      </c>
    </row>
    <row r="39" spans="1:9" ht="15.75" customHeight="1">
      <c r="A39" s="31"/>
      <c r="B39" s="8" t="s">
        <v>30</v>
      </c>
      <c r="C39" s="8"/>
      <c r="D39" s="8"/>
      <c r="E39" s="8"/>
      <c r="F39" s="8"/>
      <c r="G39" s="8"/>
      <c r="H39" s="8"/>
      <c r="I39" s="8"/>
    </row>
    <row r="40" spans="1:9" ht="15.75" customHeight="1">
      <c r="A40" s="31"/>
      <c r="B40" s="8" t="s">
        <v>3</v>
      </c>
      <c r="C40" s="8"/>
      <c r="D40" s="8"/>
      <c r="E40" s="8"/>
      <c r="F40" s="8"/>
      <c r="G40" s="8"/>
      <c r="H40" s="8"/>
      <c r="I40" s="8"/>
    </row>
    <row r="41" spans="1:9" ht="15.75" customHeight="1">
      <c r="A41" s="31"/>
      <c r="B41" s="8" t="s">
        <v>41</v>
      </c>
      <c r="C41" s="41">
        <v>3.5</v>
      </c>
      <c r="D41" s="42">
        <v>3.5</v>
      </c>
      <c r="E41" s="42">
        <v>3.5</v>
      </c>
      <c r="F41" s="42">
        <v>3.5</v>
      </c>
      <c r="G41" s="42">
        <v>3.5</v>
      </c>
      <c r="H41" s="42">
        <v>3.5</v>
      </c>
      <c r="I41" s="22">
        <v>3.5</v>
      </c>
    </row>
    <row r="42" spans="1:9" ht="15.75" customHeight="1">
      <c r="A42" s="32"/>
      <c r="B42" s="21" t="s">
        <v>42</v>
      </c>
      <c r="C42" s="42">
        <v>4</v>
      </c>
      <c r="D42" s="42">
        <v>3.75</v>
      </c>
      <c r="E42" s="42">
        <v>3.5</v>
      </c>
      <c r="F42" s="42">
        <v>3</v>
      </c>
      <c r="G42" s="42">
        <v>2.75</v>
      </c>
      <c r="H42" s="42">
        <v>3</v>
      </c>
      <c r="I42" s="22">
        <v>3.33</v>
      </c>
    </row>
    <row r="43" spans="1:9" ht="15.75" customHeight="1">
      <c r="A43" s="31" t="s">
        <v>43</v>
      </c>
      <c r="B43" s="8" t="s">
        <v>1</v>
      </c>
      <c r="C43" s="34">
        <v>63750</v>
      </c>
      <c r="D43" s="20">
        <v>89625</v>
      </c>
      <c r="E43" s="20">
        <v>90000</v>
      </c>
      <c r="F43" s="20">
        <v>112500</v>
      </c>
      <c r="G43" s="20">
        <v>63000</v>
      </c>
      <c r="H43" s="20">
        <v>77375</v>
      </c>
      <c r="I43" s="20">
        <v>496250</v>
      </c>
    </row>
    <row r="44" spans="1:9" ht="15.75" customHeight="1">
      <c r="A44" s="31" t="s">
        <v>44</v>
      </c>
      <c r="B44" s="8" t="s">
        <v>2</v>
      </c>
      <c r="C44" s="20">
        <f t="shared" ref="C44:I44" si="3">C18+C25+C31-C38</f>
        <v>43190</v>
      </c>
      <c r="D44" s="20">
        <f t="shared" si="3"/>
        <v>106900</v>
      </c>
      <c r="E44" s="20">
        <f t="shared" si="3"/>
        <v>72730</v>
      </c>
      <c r="F44" s="20">
        <f t="shared" si="3"/>
        <v>117450</v>
      </c>
      <c r="G44" s="20">
        <f t="shared" si="3"/>
        <v>112950</v>
      </c>
      <c r="H44" s="20">
        <f t="shared" si="3"/>
        <v>117196.66666666669</v>
      </c>
      <c r="I44" s="20">
        <f t="shared" si="3"/>
        <v>551196.66666666698</v>
      </c>
    </row>
    <row r="45" spans="1:9" ht="13">
      <c r="A45" s="31" t="s">
        <v>45</v>
      </c>
      <c r="B45" s="8" t="s">
        <v>30</v>
      </c>
      <c r="C45" s="8"/>
      <c r="D45" s="8"/>
      <c r="E45" s="8"/>
      <c r="F45" s="8"/>
      <c r="G45" s="8"/>
      <c r="H45" s="8"/>
      <c r="I45" s="8"/>
    </row>
    <row r="46" spans="1:9" ht="13">
      <c r="A46" s="32"/>
      <c r="B46" s="21" t="s">
        <v>3</v>
      </c>
      <c r="C46" s="21"/>
      <c r="D46" s="21"/>
      <c r="E46" s="21"/>
      <c r="F46" s="21"/>
      <c r="G46" s="21"/>
      <c r="H46" s="21"/>
      <c r="I46" s="21"/>
    </row>
    <row r="47" spans="1:9" ht="13">
      <c r="A47" s="31" t="s">
        <v>43</v>
      </c>
      <c r="B47" s="8" t="s">
        <v>1</v>
      </c>
      <c r="C47" s="34">
        <v>27167</v>
      </c>
      <c r="D47" s="20">
        <v>38194</v>
      </c>
      <c r="E47" s="20">
        <v>38354</v>
      </c>
      <c r="F47" s="20">
        <v>47942</v>
      </c>
      <c r="G47" s="20">
        <v>26848</v>
      </c>
      <c r="H47" s="20">
        <v>32974</v>
      </c>
      <c r="I47" s="20">
        <v>211479</v>
      </c>
    </row>
    <row r="48" spans="1:9" ht="13">
      <c r="A48" s="31" t="s">
        <v>44</v>
      </c>
      <c r="B48" s="8" t="s">
        <v>2</v>
      </c>
      <c r="C48" s="20">
        <f t="shared" ref="C48:I48" si="4">C44*(1-$H2)</f>
        <v>18810.108800000002</v>
      </c>
      <c r="D48" s="20">
        <f t="shared" si="4"/>
        <v>46557.088000000003</v>
      </c>
      <c r="E48" s="20">
        <f t="shared" si="4"/>
        <v>31675.369600000002</v>
      </c>
      <c r="F48" s="20">
        <f t="shared" si="4"/>
        <v>51151.824000000001</v>
      </c>
      <c r="G48" s="20">
        <f t="shared" si="4"/>
        <v>49191.984000000004</v>
      </c>
      <c r="H48" s="20">
        <f t="shared" si="4"/>
        <v>51041.492266666675</v>
      </c>
      <c r="I48" s="20">
        <f t="shared" si="4"/>
        <v>240057.17226666681</v>
      </c>
    </row>
    <row r="49" spans="1:9" ht="13">
      <c r="A49" s="31" t="s">
        <v>46</v>
      </c>
      <c r="B49" s="8" t="s">
        <v>30</v>
      </c>
      <c r="C49" s="8"/>
      <c r="D49" s="8"/>
      <c r="E49" s="8"/>
      <c r="F49" s="8"/>
      <c r="G49" s="8"/>
      <c r="H49" s="8"/>
      <c r="I49" s="8"/>
    </row>
    <row r="50" spans="1:9" ht="13">
      <c r="A50" s="43"/>
      <c r="B50" s="21" t="s">
        <v>3</v>
      </c>
      <c r="C50" s="21"/>
      <c r="D50" s="21"/>
      <c r="E50" s="21"/>
      <c r="F50" s="21"/>
      <c r="G50" s="21"/>
      <c r="H50" s="21"/>
      <c r="I50" s="21"/>
    </row>
    <row r="51" spans="1:9" ht="13">
      <c r="A51" s="1"/>
      <c r="B51" s="1"/>
      <c r="C51" s="1"/>
      <c r="D51" s="1"/>
      <c r="E51" s="1"/>
      <c r="F51" s="1"/>
      <c r="G51" s="1"/>
      <c r="H51" s="1"/>
      <c r="I51" s="1"/>
    </row>
    <row r="52" spans="1:9" ht="13">
      <c r="A52" s="1"/>
      <c r="B52" s="1"/>
      <c r="C52" s="1"/>
      <c r="D52" s="1"/>
      <c r="E52" s="1"/>
      <c r="F52" s="1"/>
      <c r="G52" s="1"/>
      <c r="H52" s="1"/>
      <c r="I52" s="1"/>
    </row>
    <row r="53" spans="1:9" ht="13">
      <c r="A53" s="54" t="s">
        <v>47</v>
      </c>
      <c r="B53" s="49"/>
      <c r="C53" s="1"/>
      <c r="D53" s="1"/>
      <c r="E53" s="1"/>
      <c r="F53" s="1"/>
      <c r="G53" s="54" t="s">
        <v>48</v>
      </c>
      <c r="H53" s="49"/>
      <c r="I53" s="1"/>
    </row>
    <row r="54" spans="1:9" ht="13">
      <c r="A54" s="1"/>
      <c r="B54" s="1"/>
      <c r="C54" s="1"/>
      <c r="D54" s="1"/>
      <c r="E54" s="1"/>
      <c r="F54" s="1"/>
      <c r="G54" s="1"/>
      <c r="H54" s="1"/>
      <c r="I54" s="1"/>
    </row>
    <row r="55" spans="1:9" ht="13">
      <c r="A55" s="52" t="s">
        <v>15</v>
      </c>
      <c r="B55" s="53"/>
      <c r="C55" s="53"/>
      <c r="D55" s="53"/>
      <c r="E55" s="53"/>
      <c r="F55" s="1"/>
      <c r="G55" s="44">
        <v>44896</v>
      </c>
      <c r="H55" s="15"/>
      <c r="I55" s="15"/>
    </row>
    <row r="56" spans="1:9" ht="13">
      <c r="A56" s="1"/>
      <c r="B56" s="1"/>
      <c r="C56" s="1"/>
      <c r="D56" s="1"/>
      <c r="E56" s="1"/>
      <c r="F56" s="1"/>
      <c r="G56" s="1"/>
      <c r="H56" s="1"/>
      <c r="I56" s="1"/>
    </row>
    <row r="57" spans="1:9" ht="13">
      <c r="A57" s="52" t="s">
        <v>49</v>
      </c>
      <c r="B57" s="53"/>
      <c r="C57" s="15" t="s">
        <v>50</v>
      </c>
      <c r="D57" s="15"/>
      <c r="E57" s="15"/>
      <c r="F57" s="1"/>
      <c r="G57" s="45">
        <v>44896</v>
      </c>
      <c r="H57" s="15"/>
      <c r="I57" s="15"/>
    </row>
    <row r="58" spans="1:9" ht="13">
      <c r="A58" s="1"/>
      <c r="B58" s="1"/>
      <c r="C58" s="1"/>
      <c r="D58" s="1"/>
      <c r="E58" s="1"/>
      <c r="F58" s="1"/>
      <c r="G58" s="1"/>
      <c r="H58" s="1"/>
      <c r="I58" s="1"/>
    </row>
    <row r="59" spans="1:9" ht="13">
      <c r="A59" s="12" t="s">
        <v>51</v>
      </c>
      <c r="B59" s="15"/>
      <c r="C59" s="15" t="s">
        <v>52</v>
      </c>
      <c r="D59" s="15"/>
      <c r="E59" s="15"/>
      <c r="F59" s="1"/>
      <c r="G59" s="45">
        <v>44896</v>
      </c>
      <c r="H59" s="15"/>
      <c r="I59" s="15"/>
    </row>
  </sheetData>
  <mergeCells count="19">
    <mergeCell ref="G53:H53"/>
    <mergeCell ref="A53:B53"/>
    <mergeCell ref="A55:E55"/>
    <mergeCell ref="A57:B57"/>
    <mergeCell ref="A8:C8"/>
    <mergeCell ref="E8:F8"/>
    <mergeCell ref="A10:D10"/>
    <mergeCell ref="E10:F10"/>
    <mergeCell ref="E11:F11"/>
    <mergeCell ref="E12:F12"/>
    <mergeCell ref="E6:F6"/>
    <mergeCell ref="E7:F7"/>
    <mergeCell ref="A1:C1"/>
    <mergeCell ref="E2:F2"/>
    <mergeCell ref="E3:F3"/>
    <mergeCell ref="A4:D4"/>
    <mergeCell ref="E4:F4"/>
    <mergeCell ref="E5:F5"/>
    <mergeCell ref="A6:B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SIVAN SURKIN</cp:lastModifiedBy>
  <dcterms:created xsi:type="dcterms:W3CDTF">2023-07-19T14:16:57Z</dcterms:created>
  <dcterms:modified xsi:type="dcterms:W3CDTF">2023-07-19T14:17:42Z</dcterms:modified>
</cp:coreProperties>
</file>